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<sst xmlns="http://schemas.openxmlformats.org/spreadsheetml/2006/main" count="68" uniqueCount="63">
  <si>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DAŇOVÉ PŘÍJMY</t>
  </si>
  <si>
    <t>NEDAŇOVÉ PŘÍJMY</t>
  </si>
  <si>
    <t xml:space="preserve">PŘÍJMY CELKEM </t>
  </si>
  <si>
    <t>VÝDAJE CELKEM</t>
  </si>
  <si>
    <t>Saldo příjmů a výdajů</t>
  </si>
  <si>
    <t>PŘÍJMY CELKEM</t>
  </si>
  <si>
    <t>FINANCOVÁNÍ CELKEM</t>
  </si>
  <si>
    <t xml:space="preserve">PŘÍJMY   </t>
  </si>
  <si>
    <t>VÝDAJE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</si>
  <si>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</si>
  <si>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</si>
  <si>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</si>
  <si>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</si>
  <si>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</si>
  <si>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</si>
  <si>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</si>
  <si>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</si>
  <si>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>Rozpočet 2009</t>
  </si>
  <si>
    <t>skutečnost k 30.6.2009</t>
  </si>
  <si>
    <t>Číslo řádku</t>
  </si>
  <si>
    <t xml:space="preserve">          z toho: PPP - Dub nad Moravou </t>
  </si>
  <si>
    <t xml:space="preserve">         rezerva,ostatní *</t>
  </si>
  <si>
    <t>v tis.Kč</t>
  </si>
  <si>
    <t xml:space="preserve">Financování - splátky úvěru  (-) </t>
  </si>
  <si>
    <t>KAPITÁLOVÉ PŘÍJMY</t>
  </si>
  <si>
    <t>PŘIJATÉ TRANSFERY</t>
  </si>
  <si>
    <t>BĚŽNÉ VÝDAJE</t>
  </si>
  <si>
    <t>KAPITÁLOVÉ VÝDAJE</t>
  </si>
  <si>
    <t>z toho: Přijetí krátkodobého úvěru</t>
  </si>
  <si>
    <t xml:space="preserve">           Přijetí dlouhodobého úvěru</t>
  </si>
  <si>
    <t xml:space="preserve">           Přijetí návratné finanční výpomoci</t>
  </si>
  <si>
    <t>z toho: Splátka krátkodobého úvěru</t>
  </si>
  <si>
    <t xml:space="preserve">           Splátka dlouhodobého úvěru</t>
  </si>
  <si>
    <t xml:space="preserve">          Splátka návratné finanční výpomoci</t>
  </si>
  <si>
    <t xml:space="preserve">          Splátka návratné finanční výpomoci OK</t>
  </si>
  <si>
    <t>starosta obce</t>
  </si>
  <si>
    <t xml:space="preserve">Sejmuto dne : </t>
  </si>
  <si>
    <r>
      <t xml:space="preserve">Mgr. Václav </t>
    </r>
    <r>
      <rPr>
        <b/>
        <sz val="12"/>
        <rFont val="Times New Roman"/>
        <family val="1"/>
      </rPr>
      <t>Hampl</t>
    </r>
  </si>
  <si>
    <t>Výhled rozpočtu</t>
  </si>
  <si>
    <t>Poznámky ke střednědobému rozpočtovému výhledu :</t>
  </si>
  <si>
    <t>Střednědobý výhled rozpočtu představuje souhrnné údaje o příjmech a výdajích obce.</t>
  </si>
  <si>
    <t>Příjmy:</t>
  </si>
  <si>
    <r>
      <t xml:space="preserve">Třída 2 - </t>
    </r>
    <r>
      <rPr>
        <sz val="12"/>
        <rFont val="Times New Roman"/>
        <family val="1"/>
      </rPr>
      <t>pronájmy nemovitostí, pozemků, nájmy z bytů, ostatní služby</t>
    </r>
  </si>
  <si>
    <r>
      <t xml:space="preserve">Třída 3 - </t>
    </r>
    <r>
      <rPr>
        <sz val="12"/>
        <rFont val="Times New Roman"/>
        <family val="1"/>
      </rPr>
      <t>příjmy 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prodeje dlouhodobého majetku,dary na pořízení dlouhodobého majetku</t>
    </r>
  </si>
  <si>
    <t>Výdaje:</t>
  </si>
  <si>
    <r>
      <t xml:space="preserve">Třída 5 - </t>
    </r>
    <r>
      <rPr>
        <sz val="12"/>
        <rFont val="Times New Roman"/>
        <family val="1"/>
      </rPr>
      <t>provozní výdaje na běžnou údržbu a nutné opravy zařízení a objektů obce.</t>
    </r>
  </si>
  <si>
    <r>
      <t xml:space="preserve">Třída 8 - </t>
    </r>
    <r>
      <rPr>
        <sz val="12"/>
        <rFont val="Times New Roman"/>
        <family val="1"/>
      </rPr>
      <t>změna stavu krátkodobých prostředků na bank. účtech ( přebytek hospodaření)</t>
    </r>
  </si>
  <si>
    <t xml:space="preserve">Do jeho listinné podoby je možno nahlédnout na Obecním úřadě Dubicko, Velká Strana 56, 789 72 Duibicko. </t>
  </si>
  <si>
    <t>23/22 (%)</t>
  </si>
  <si>
    <r>
      <t xml:space="preserve">Třída 6 </t>
    </r>
    <r>
      <rPr>
        <sz val="12"/>
        <rFont val="Times New Roman"/>
        <family val="1"/>
      </rPr>
      <t>- investiční výdaje na plánované akce.</t>
    </r>
  </si>
  <si>
    <r>
      <t xml:space="preserve">1. Střednědobý výhled rozpočtu na jednolivé roky je koncipován jako </t>
    </r>
    <r>
      <rPr>
        <b/>
        <sz val="12"/>
        <rFont val="Times New Roman"/>
        <family val="1"/>
      </rPr>
      <t>vyrovnaný</t>
    </r>
    <r>
      <rPr>
        <sz val="12"/>
        <rFont val="Times New Roman"/>
        <family val="1"/>
      </rPr>
      <t>.</t>
    </r>
  </si>
  <si>
    <r>
      <t xml:space="preserve">Třída 4 - </t>
    </r>
    <r>
      <rPr>
        <sz val="12"/>
        <rFont val="Times New Roman"/>
        <family val="1"/>
      </rPr>
      <t>neinv.transfery ze SR na výkon státní správy, dotace od kraje, přijaté transfery ze SR</t>
    </r>
  </si>
  <si>
    <t>Schválený rozpočet 2022</t>
  </si>
  <si>
    <t>24/23 (%)</t>
  </si>
  <si>
    <t>25/24 (%)</t>
  </si>
  <si>
    <t xml:space="preserve">K návrhu mohou občané písemně uplatnit připomínky do 23.2.2022 do 15,00 hod. (ústně se mohou vyjádřit přímo </t>
  </si>
  <si>
    <t xml:space="preserve">při projednávání návrhu na zasedání Zastupitelstva obce Dubicko dne 23.2.2022 - 17,00 hod.) </t>
  </si>
  <si>
    <r>
      <t>Třída 1 -</t>
    </r>
    <r>
      <rPr>
        <sz val="12"/>
        <rFont val="Times New Roman"/>
        <family val="1"/>
      </rPr>
      <t xml:space="preserve"> procentní výnosy z daní, místní a správní poplatky</t>
    </r>
  </si>
  <si>
    <t>2. Ve střednědobém výhledu rozpočtu nejsou zahrnuty účelové dotace, které obec případně získá.</t>
  </si>
  <si>
    <t>Rozpočet 2022</t>
  </si>
  <si>
    <t>Střednědobý výhled rozpočtu Obce Dubicko na období 2023 - 2025</t>
  </si>
  <si>
    <t>V Dubicku dne 23.2.2022</t>
  </si>
  <si>
    <t xml:space="preserve">Vyvěšeno dne : 1.3.2022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</si>
</sst>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.0%"/>
  </numFmts>
  <fonts count="6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b/>
      <sz val="11.6"/>
      <name val="Arial"/>
      <family val="2"/>
    </font>
    <font>
      <b/>
      <i/>
      <sz val="11.6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164" fontId="10" fillId="33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12" fillId="33" borderId="0" xfId="0" applyNumberFormat="1" applyFont="1" applyFill="1" applyBorder="1" applyAlignment="1">
      <alignment vertical="center"/>
    </xf>
    <xf numFmtId="3" fontId="15" fillId="33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 vertical="center"/>
    </xf>
    <xf numFmtId="164" fontId="9" fillId="33" borderId="0" xfId="0" applyNumberFormat="1" applyFont="1" applyFill="1" applyBorder="1" applyAlignment="1">
      <alignment vertical="center"/>
    </xf>
    <xf numFmtId="164" fontId="15" fillId="33" borderId="0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164" fontId="12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64" fontId="1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64" fontId="14" fillId="0" borderId="0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3" fontId="4" fillId="35" borderId="0" xfId="0" applyNumberFormat="1" applyFont="1" applyFill="1" applyAlignment="1">
      <alignment/>
    </xf>
    <xf numFmtId="164" fontId="14" fillId="35" borderId="0" xfId="0" applyNumberFormat="1" applyFont="1" applyFill="1" applyBorder="1" applyAlignment="1">
      <alignment horizontal="right"/>
    </xf>
    <xf numFmtId="0" fontId="4" fillId="36" borderId="0" xfId="0" applyFont="1" applyFill="1" applyAlignment="1">
      <alignment/>
    </xf>
    <xf numFmtId="3" fontId="4" fillId="36" borderId="0" xfId="0" applyNumberFormat="1" applyFont="1" applyFill="1" applyAlignment="1">
      <alignment/>
    </xf>
    <xf numFmtId="164" fontId="14" fillId="36" borderId="0" xfId="0" applyNumberFormat="1" applyFont="1" applyFill="1" applyBorder="1" applyAlignment="1">
      <alignment horizontal="right"/>
    </xf>
    <xf numFmtId="0" fontId="2" fillId="37" borderId="0" xfId="0" applyFont="1" applyFill="1" applyAlignment="1">
      <alignment/>
    </xf>
    <xf numFmtId="3" fontId="20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9" fillId="35" borderId="0" xfId="0" applyNumberFormat="1" applyFont="1" applyFill="1" applyAlignment="1">
      <alignment/>
    </xf>
    <xf numFmtId="3" fontId="9" fillId="36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64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2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26" fillId="33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3" fontId="21" fillId="34" borderId="10" xfId="0" applyNumberFormat="1" applyFont="1" applyFill="1" applyBorder="1" applyAlignment="1">
      <alignment horizontal="right" vertical="center"/>
    </xf>
    <xf numFmtId="164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/>
    </xf>
    <xf numFmtId="3" fontId="22" fillId="0" borderId="10" xfId="47" applyNumberFormat="1" applyFont="1" applyFill="1" applyBorder="1" applyAlignment="1">
      <alignment vertical="center"/>
      <protection/>
    </xf>
    <xf numFmtId="3" fontId="5" fillId="0" borderId="10" xfId="47" applyNumberFormat="1" applyFont="1" applyFill="1" applyBorder="1" applyAlignment="1">
      <alignment vertical="center"/>
      <protection/>
    </xf>
    <xf numFmtId="3" fontId="3" fillId="34" borderId="10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left" vertical="center"/>
    </xf>
    <xf numFmtId="3" fontId="3" fillId="37" borderId="10" xfId="0" applyNumberFormat="1" applyFont="1" applyFill="1" applyBorder="1" applyAlignment="1">
      <alignment vertical="center"/>
    </xf>
    <xf numFmtId="3" fontId="21" fillId="37" borderId="10" xfId="0" applyNumberFormat="1" applyFont="1" applyFill="1" applyBorder="1" applyAlignment="1">
      <alignment vertical="center"/>
    </xf>
    <xf numFmtId="164" fontId="3" fillId="37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0" fontId="26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left" vertical="center"/>
    </xf>
    <xf numFmtId="3" fontId="3" fillId="37" borderId="15" xfId="0" applyNumberFormat="1" applyFont="1" applyFill="1" applyBorder="1" applyAlignment="1">
      <alignment vertical="center"/>
    </xf>
    <xf numFmtId="3" fontId="21" fillId="37" borderId="15" xfId="0" applyNumberFormat="1" applyFont="1" applyFill="1" applyBorder="1" applyAlignment="1">
      <alignment vertical="center"/>
    </xf>
    <xf numFmtId="164" fontId="3" fillId="37" borderId="15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wrapText="1"/>
    </xf>
    <xf numFmtId="3" fontId="3" fillId="34" borderId="12" xfId="0" applyNumberFormat="1" applyFont="1" applyFill="1" applyBorder="1" applyAlignment="1">
      <alignment/>
    </xf>
    <xf numFmtId="3" fontId="21" fillId="34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left" vertical="center"/>
    </xf>
    <xf numFmtId="3" fontId="2" fillId="37" borderId="15" xfId="0" applyNumberFormat="1" applyFont="1" applyFill="1" applyBorder="1" applyAlignment="1">
      <alignment vertical="center"/>
    </xf>
    <xf numFmtId="164" fontId="18" fillId="37" borderId="15" xfId="0" applyNumberFormat="1" applyFont="1" applyFill="1" applyBorder="1" applyAlignment="1">
      <alignment horizontal="right" vertical="center"/>
    </xf>
    <xf numFmtId="0" fontId="0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/>
    </xf>
    <xf numFmtId="3" fontId="2" fillId="37" borderId="15" xfId="0" applyNumberFormat="1" applyFont="1" applyFill="1" applyBorder="1" applyAlignment="1">
      <alignment/>
    </xf>
    <xf numFmtId="3" fontId="23" fillId="37" borderId="15" xfId="0" applyNumberFormat="1" applyFont="1" applyFill="1" applyBorder="1" applyAlignment="1">
      <alignment/>
    </xf>
    <xf numFmtId="164" fontId="19" fillId="37" borderId="1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3" fontId="2" fillId="37" borderId="16" xfId="0" applyNumberFormat="1" applyFont="1" applyFill="1" applyBorder="1" applyAlignment="1">
      <alignment horizontal="left"/>
    </xf>
    <xf numFmtId="3" fontId="2" fillId="37" borderId="17" xfId="0" applyNumberFormat="1" applyFont="1" applyFill="1" applyBorder="1" applyAlignment="1">
      <alignment horizontal="left"/>
    </xf>
    <xf numFmtId="3" fontId="2" fillId="37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6">
      <alignment/>
      <protection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8" xfId="0" applyFont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textRotation="90"/>
    </xf>
    <xf numFmtId="0" fontId="4" fillId="37" borderId="13" xfId="0" applyFont="1" applyFill="1" applyBorder="1" applyAlignment="1">
      <alignment horizontal="center" vertical="center" textRotation="90"/>
    </xf>
    <xf numFmtId="3" fontId="3" fillId="37" borderId="12" xfId="0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 wrapText="1"/>
    </xf>
    <xf numFmtId="3" fontId="2" fillId="37" borderId="1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20" xfId="0" applyFill="1" applyBorder="1" applyAlignment="1">
      <alignment/>
    </xf>
    <xf numFmtId="3" fontId="21" fillId="37" borderId="12" xfId="0" applyNumberFormat="1" applyFont="1" applyFill="1" applyBorder="1" applyAlignment="1">
      <alignment horizontal="center" vertical="center" wrapText="1"/>
    </xf>
    <xf numFmtId="3" fontId="21" fillId="37" borderId="10" xfId="0" applyNumberFormat="1" applyFont="1" applyFill="1" applyBorder="1" applyAlignment="1">
      <alignment horizontal="center" vertical="center" wrapText="1"/>
    </xf>
    <xf numFmtId="164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eši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5"/>
  <sheetViews>
    <sheetView showGridLines="0" showRowColHeaders="0" tabSelected="1" zoomScalePageLayoutView="0" workbookViewId="0" topLeftCell="A1">
      <selection activeCell="B80" sqref="B80"/>
    </sheetView>
  </sheetViews>
  <sheetFormatPr defaultColWidth="9.140625" defaultRowHeight="12.75"/>
  <cols>
    <col min="1" max="1" width="5.28125" style="2" customWidth="1"/>
    <col min="2" max="2" width="39.421875" style="2" customWidth="1"/>
    <col min="3" max="3" width="11.28125" style="14" customWidth="1"/>
    <col min="4" max="4" width="20.28125" style="62" hidden="1" customWidth="1"/>
    <col min="5" max="5" width="9.8515625" style="14" customWidth="1"/>
    <col min="6" max="6" width="9.57421875" style="40" customWidth="1"/>
    <col min="7" max="7" width="12.57421875" style="14" customWidth="1"/>
    <col min="8" max="8" width="12.7109375" style="40" customWidth="1"/>
    <col min="9" max="9" width="11.421875" style="2" customWidth="1"/>
    <col min="10" max="10" width="9.140625" style="2" customWidth="1"/>
    <col min="11" max="11" width="11.57421875" style="2" customWidth="1"/>
    <col min="12" max="12" width="10.8515625" style="2" customWidth="1"/>
    <col min="13" max="16384" width="9.140625" style="2" customWidth="1"/>
  </cols>
  <sheetData>
    <row r="1" spans="1:8" ht="25.5" customHeight="1">
      <c r="A1" s="1" t="s">
        <v>60</v>
      </c>
      <c r="C1" s="17"/>
      <c r="D1" s="60"/>
      <c r="E1" s="1"/>
      <c r="F1" s="32"/>
      <c r="G1" s="1"/>
      <c r="H1" s="2"/>
    </row>
    <row r="2" spans="1:8" ht="18.75" thickBot="1">
      <c r="A2" s="1"/>
      <c r="C2" s="17"/>
      <c r="D2" s="60"/>
      <c r="E2" s="1"/>
      <c r="F2" s="32"/>
      <c r="G2" s="1"/>
      <c r="H2" s="32" t="s">
        <v>22</v>
      </c>
    </row>
    <row r="3" spans="1:10" ht="15.75">
      <c r="A3" s="154" t="s">
        <v>19</v>
      </c>
      <c r="B3" s="151" t="s">
        <v>7</v>
      </c>
      <c r="C3" s="156" t="s">
        <v>59</v>
      </c>
      <c r="D3" s="161" t="s">
        <v>18</v>
      </c>
      <c r="E3" s="139"/>
      <c r="F3" s="139"/>
      <c r="G3" s="141" t="s">
        <v>38</v>
      </c>
      <c r="H3" s="139"/>
      <c r="I3" s="139"/>
      <c r="J3" s="140"/>
    </row>
    <row r="4" spans="1:23" s="3" customFormat="1" ht="18">
      <c r="A4" s="155"/>
      <c r="B4" s="152"/>
      <c r="C4" s="157"/>
      <c r="D4" s="162"/>
      <c r="E4" s="150">
        <v>2023</v>
      </c>
      <c r="F4" s="163" t="s">
        <v>48</v>
      </c>
      <c r="G4" s="150">
        <v>2024</v>
      </c>
      <c r="H4" s="163" t="s">
        <v>53</v>
      </c>
      <c r="I4" s="153">
        <v>2025</v>
      </c>
      <c r="J4" s="163" t="s">
        <v>54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4" customFormat="1" ht="12.75" customHeight="1">
      <c r="A5" s="155"/>
      <c r="B5" s="152"/>
      <c r="C5" s="157"/>
      <c r="D5" s="162"/>
      <c r="E5" s="150"/>
      <c r="F5" s="163"/>
      <c r="G5" s="150"/>
      <c r="H5" s="163"/>
      <c r="I5" s="150"/>
      <c r="J5" s="16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4" customFormat="1" ht="12.75" customHeight="1">
      <c r="A6" s="155"/>
      <c r="B6" s="152"/>
      <c r="C6" s="157"/>
      <c r="D6" s="162"/>
      <c r="E6" s="150"/>
      <c r="F6" s="163"/>
      <c r="G6" s="150"/>
      <c r="H6" s="163"/>
      <c r="I6" s="150"/>
      <c r="J6" s="16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49" s="28" customFormat="1" ht="16.5" customHeight="1">
      <c r="A7" s="107">
        <v>1</v>
      </c>
      <c r="B7" s="73" t="s">
        <v>0</v>
      </c>
      <c r="C7" s="74">
        <v>18904</v>
      </c>
      <c r="D7" s="75" t="e">
        <f>SUM(#REF!)</f>
        <v>#REF!</v>
      </c>
      <c r="E7" s="74">
        <v>19200</v>
      </c>
      <c r="F7" s="76">
        <f>E7/C7*100</f>
        <v>101.56580617858654</v>
      </c>
      <c r="G7" s="74">
        <v>19400</v>
      </c>
      <c r="H7" s="76">
        <f>G7/E7*100</f>
        <v>101.04166666666667</v>
      </c>
      <c r="I7" s="74">
        <v>19600</v>
      </c>
      <c r="J7" s="76">
        <f>I7/G7*100</f>
        <v>101.03092783505154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</row>
    <row r="8" spans="1:49" s="28" customFormat="1" ht="16.5" customHeight="1">
      <c r="A8" s="127">
        <v>2</v>
      </c>
      <c r="B8" s="73" t="s">
        <v>1</v>
      </c>
      <c r="C8" s="74">
        <v>4618</v>
      </c>
      <c r="D8" s="75" t="e">
        <f>SUM(#REF!)</f>
        <v>#REF!</v>
      </c>
      <c r="E8" s="74">
        <v>4700</v>
      </c>
      <c r="F8" s="76">
        <f>E8/C8*100</f>
        <v>101.77566045907321</v>
      </c>
      <c r="G8" s="74">
        <v>4800</v>
      </c>
      <c r="H8" s="76">
        <f>G8/E8*100</f>
        <v>102.12765957446808</v>
      </c>
      <c r="I8" s="74">
        <v>4900</v>
      </c>
      <c r="J8" s="76">
        <f>I8/G8*100</f>
        <v>102.08333333333333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49" s="28" customFormat="1" ht="16.5" customHeight="1">
      <c r="A9" s="127">
        <v>3</v>
      </c>
      <c r="B9" s="73" t="s">
        <v>24</v>
      </c>
      <c r="C9" s="74">
        <v>4202</v>
      </c>
      <c r="D9" s="75">
        <f>2228+4874+19</f>
        <v>7121</v>
      </c>
      <c r="E9" s="74">
        <v>100</v>
      </c>
      <c r="F9" s="76">
        <f>E9/C9*100</f>
        <v>2.379819133745835</v>
      </c>
      <c r="G9" s="74">
        <v>7000</v>
      </c>
      <c r="H9" s="76">
        <f>G9/E9*100</f>
        <v>7000</v>
      </c>
      <c r="I9" s="74">
        <v>7000</v>
      </c>
      <c r="J9" s="76">
        <f>I9/G9*100</f>
        <v>100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s="28" customFormat="1" ht="16.5" customHeight="1">
      <c r="A10" s="107">
        <v>4</v>
      </c>
      <c r="B10" s="73" t="s">
        <v>25</v>
      </c>
      <c r="C10" s="74">
        <v>7046</v>
      </c>
      <c r="D10" s="75" t="e">
        <f>SUM(#REF!)</f>
        <v>#REF!</v>
      </c>
      <c r="E10" s="74">
        <v>400</v>
      </c>
      <c r="F10" s="76">
        <f>E10/C10*100</f>
        <v>5.676979846721545</v>
      </c>
      <c r="G10" s="74">
        <v>450</v>
      </c>
      <c r="H10" s="76">
        <f>G10/E10*100</f>
        <v>112.5</v>
      </c>
      <c r="I10" s="74">
        <v>500</v>
      </c>
      <c r="J10" s="76">
        <f>I10/G10*100</f>
        <v>111.11111111111111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59" customFormat="1" ht="16.5" thickBot="1">
      <c r="A11" s="131">
        <v>5</v>
      </c>
      <c r="B11" s="132" t="s">
        <v>2</v>
      </c>
      <c r="C11" s="133">
        <f>SUM(C9:C10,C8,C7)</f>
        <v>34770</v>
      </c>
      <c r="D11" s="134" t="e">
        <f>SUM(D9:D10,D8,D7)</f>
        <v>#REF!</v>
      </c>
      <c r="E11" s="133">
        <f>SUM(E9:E10,E8,E7)</f>
        <v>24400</v>
      </c>
      <c r="F11" s="135">
        <f>E11/C11*100</f>
        <v>70.17543859649122</v>
      </c>
      <c r="G11" s="133">
        <f>SUM(G9:G10,G8,G7)</f>
        <v>31650</v>
      </c>
      <c r="H11" s="135">
        <f>G11/E11*100</f>
        <v>129.71311475409837</v>
      </c>
      <c r="I11" s="133">
        <f>SUM(I9:I10,I8,I7)</f>
        <v>32000</v>
      </c>
      <c r="J11" s="135">
        <f>I11/G11*100</f>
        <v>101.10584518167455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2:49" s="5" customFormat="1" ht="12.75" hidden="1">
      <c r="B12" s="6"/>
      <c r="C12" s="27" t="e">
        <f>SUM(#REF!)</f>
        <v>#REF!</v>
      </c>
      <c r="D12" s="27">
        <f>SUM(D50)</f>
        <v>0</v>
      </c>
      <c r="E12" s="27">
        <f>SUM(E50)</f>
        <v>0</v>
      </c>
      <c r="F12" s="33">
        <f>SUM(F50)</f>
        <v>0</v>
      </c>
      <c r="G12" s="27">
        <f>SUM(G50)+G49</f>
        <v>0</v>
      </c>
      <c r="H12" s="33">
        <f>SUM(H50)</f>
        <v>0</v>
      </c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2:49" s="5" customFormat="1" ht="12.75" hidden="1">
      <c r="B13" s="6"/>
      <c r="C13" s="20" t="e">
        <f>SUM(C12:C12)</f>
        <v>#REF!</v>
      </c>
      <c r="D13" s="27" t="e">
        <f>SUM(D11:D12)</f>
        <v>#REF!</v>
      </c>
      <c r="E13" s="20">
        <f>SUM(E11:E12)</f>
        <v>24400</v>
      </c>
      <c r="F13" s="34">
        <f>SUM(F11:F12)</f>
        <v>70.17543859649122</v>
      </c>
      <c r="G13" s="20">
        <f>SUM(G11:G12)</f>
        <v>31650</v>
      </c>
      <c r="H13" s="20">
        <f>SUM(H11:H12)</f>
        <v>129.71311475409837</v>
      </c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2:49" s="22" customFormat="1" ht="12.75" hidden="1">
      <c r="B14" s="21"/>
      <c r="C14" s="20" t="e">
        <f>-SUM(#REF!)</f>
        <v>#REF!</v>
      </c>
      <c r="D14" s="27" t="e">
        <f>-SUM(#REF!)</f>
        <v>#REF!</v>
      </c>
      <c r="E14" s="20" t="e">
        <f>-SUM(#REF!)</f>
        <v>#REF!</v>
      </c>
      <c r="F14" s="34"/>
      <c r="G14" s="20" t="e">
        <f>-SUM(#REF!)</f>
        <v>#REF!</v>
      </c>
      <c r="H14" s="20" t="e">
        <f>-SUM(#REF!)</f>
        <v>#REF!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s="22" customFormat="1" ht="12.75" hidden="1">
      <c r="B15" s="21"/>
      <c r="C15" s="20" t="e">
        <f aca="true" t="shared" si="0" ref="C15:H15">SUM(C13:C14)</f>
        <v>#REF!</v>
      </c>
      <c r="D15" s="27" t="e">
        <f t="shared" si="0"/>
        <v>#REF!</v>
      </c>
      <c r="E15" s="20" t="e">
        <f t="shared" si="0"/>
        <v>#REF!</v>
      </c>
      <c r="F15" s="34">
        <f t="shared" si="0"/>
        <v>70.17543859649122</v>
      </c>
      <c r="G15" s="20" t="e">
        <f t="shared" si="0"/>
        <v>#REF!</v>
      </c>
      <c r="H15" s="20" t="e">
        <f t="shared" si="0"/>
        <v>#REF!</v>
      </c>
      <c r="I15" s="2"/>
      <c r="J15" s="6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</row>
    <row r="16" spans="2:49" s="22" customFormat="1" ht="12.75" hidden="1">
      <c r="B16" s="21"/>
      <c r="C16" s="20" t="e">
        <f>-SUM(#REF!)</f>
        <v>#REF!</v>
      </c>
      <c r="D16" s="27" t="e">
        <f>-SUM(#REF!)</f>
        <v>#REF!</v>
      </c>
      <c r="E16" s="20" t="e">
        <f>-SUM(#REF!)</f>
        <v>#REF!</v>
      </c>
      <c r="F16" s="20" t="e">
        <f>-SUM(#REF!)</f>
        <v>#REF!</v>
      </c>
      <c r="G16" s="20" t="e">
        <f>-SUM(#REF!)</f>
        <v>#REF!</v>
      </c>
      <c r="H16" s="20" t="e">
        <f>-SUM(#REF!)</f>
        <v>#REF!</v>
      </c>
      <c r="I16" s="2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s="22" customFormat="1" ht="12.75" hidden="1">
      <c r="B17" s="21"/>
      <c r="C17" s="20" t="e">
        <f>-SUM(#REF!)</f>
        <v>#REF!</v>
      </c>
      <c r="D17" s="27">
        <f>-SUM(D53)</f>
        <v>0</v>
      </c>
      <c r="E17" s="20">
        <f>-SUM(E53)</f>
        <v>0</v>
      </c>
      <c r="F17" s="20">
        <f>-SUM(F53)</f>
        <v>0</v>
      </c>
      <c r="G17" s="20">
        <f>-SUM(G53)-G49</f>
        <v>0</v>
      </c>
      <c r="H17" s="20">
        <f>-SUM(H53)-H49</f>
        <v>0</v>
      </c>
      <c r="I17" s="2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s="5" customFormat="1" ht="12.75" hidden="1">
      <c r="B18" s="6"/>
      <c r="C18" s="15" t="e">
        <f aca="true" t="shared" si="1" ref="C18:H18">SUM(C15:C17)</f>
        <v>#REF!</v>
      </c>
      <c r="D18" s="27" t="e">
        <f t="shared" si="1"/>
        <v>#REF!</v>
      </c>
      <c r="E18" s="15" t="e">
        <f t="shared" si="1"/>
        <v>#REF!</v>
      </c>
      <c r="F18" s="15" t="e">
        <f t="shared" si="1"/>
        <v>#REF!</v>
      </c>
      <c r="G18" s="15" t="e">
        <f t="shared" si="1"/>
        <v>#REF!</v>
      </c>
      <c r="H18" s="15" t="e">
        <f t="shared" si="1"/>
        <v>#REF!</v>
      </c>
      <c r="I18" s="2"/>
      <c r="J18" s="6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s="5" customFormat="1" ht="12.75">
      <c r="B19" s="6"/>
      <c r="C19" s="15"/>
      <c r="D19" s="27"/>
      <c r="E19" s="15"/>
      <c r="F19" s="15"/>
      <c r="G19" s="15"/>
      <c r="H19" s="15"/>
      <c r="I19" s="2"/>
      <c r="J19" s="6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s="5" customFormat="1" ht="13.5" thickBot="1">
      <c r="B20" s="6"/>
      <c r="C20" s="15"/>
      <c r="D20" s="27"/>
      <c r="E20" s="7"/>
      <c r="F20" s="35"/>
      <c r="G20" s="7"/>
      <c r="H20" s="35"/>
      <c r="I20" s="2"/>
      <c r="J20" s="6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10" ht="15.75">
      <c r="A21" s="154" t="s">
        <v>19</v>
      </c>
      <c r="B21" s="151" t="s">
        <v>8</v>
      </c>
      <c r="C21" s="156" t="s">
        <v>52</v>
      </c>
      <c r="D21" s="161" t="s">
        <v>17</v>
      </c>
      <c r="E21" s="158"/>
      <c r="F21" s="158"/>
      <c r="G21" s="159"/>
      <c r="H21" s="160"/>
      <c r="I21" s="139"/>
      <c r="J21" s="140"/>
    </row>
    <row r="22" spans="1:49" s="3" customFormat="1" ht="18">
      <c r="A22" s="155"/>
      <c r="B22" s="152"/>
      <c r="C22" s="157"/>
      <c r="D22" s="162"/>
      <c r="E22" s="150">
        <v>2023</v>
      </c>
      <c r="F22" s="163" t="s">
        <v>48</v>
      </c>
      <c r="G22" s="150">
        <v>2024</v>
      </c>
      <c r="H22" s="163" t="s">
        <v>53</v>
      </c>
      <c r="I22" s="150">
        <v>2025</v>
      </c>
      <c r="J22" s="163" t="s">
        <v>54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12.75" customHeight="1">
      <c r="A23" s="155"/>
      <c r="B23" s="152"/>
      <c r="C23" s="157"/>
      <c r="D23" s="162"/>
      <c r="E23" s="150"/>
      <c r="F23" s="163"/>
      <c r="G23" s="150"/>
      <c r="H23" s="163"/>
      <c r="I23" s="150"/>
      <c r="J23" s="16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4" customFormat="1" ht="12.75" customHeight="1">
      <c r="A24" s="155"/>
      <c r="B24" s="152"/>
      <c r="C24" s="157"/>
      <c r="D24" s="162"/>
      <c r="E24" s="150"/>
      <c r="F24" s="163"/>
      <c r="G24" s="150"/>
      <c r="H24" s="163"/>
      <c r="I24" s="150"/>
      <c r="J24" s="16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29" customFormat="1" ht="32.25" customHeight="1">
      <c r="A25" s="107">
        <v>6</v>
      </c>
      <c r="B25" s="77" t="s">
        <v>26</v>
      </c>
      <c r="C25" s="78">
        <v>16948</v>
      </c>
      <c r="D25" s="79">
        <f>1645607-327817-353600-6420-25000</f>
        <v>932770</v>
      </c>
      <c r="E25" s="78">
        <v>17200</v>
      </c>
      <c r="F25" s="76">
        <f>E25/C25*100</f>
        <v>101.48690110927544</v>
      </c>
      <c r="G25" s="78">
        <v>17400</v>
      </c>
      <c r="H25" s="76">
        <f>G25/E25*100</f>
        <v>101.16279069767442</v>
      </c>
      <c r="I25" s="78">
        <v>17600</v>
      </c>
      <c r="J25" s="76">
        <f>I25/G25*100</f>
        <v>101.14942528735634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30" customFormat="1" ht="16.5" customHeight="1">
      <c r="A26" s="127">
        <v>7</v>
      </c>
      <c r="B26" s="77" t="s">
        <v>27</v>
      </c>
      <c r="C26" s="78">
        <v>24679</v>
      </c>
      <c r="D26" s="79">
        <f>327817+353600</f>
        <v>681417</v>
      </c>
      <c r="E26" s="78">
        <v>7200</v>
      </c>
      <c r="F26" s="76">
        <f>E26/C26*100</f>
        <v>29.174601888245068</v>
      </c>
      <c r="G26" s="78">
        <v>14250</v>
      </c>
      <c r="H26" s="76">
        <f>G26/E26*100</f>
        <v>197.91666666666669</v>
      </c>
      <c r="I26" s="78">
        <v>14400</v>
      </c>
      <c r="J26" s="76">
        <f>I26/G26*100</f>
        <v>101.05263157894737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</row>
    <row r="27" spans="1:49" s="8" customFormat="1" ht="14.25" customHeight="1" hidden="1">
      <c r="A27" s="127">
        <v>35</v>
      </c>
      <c r="B27" s="80" t="s">
        <v>9</v>
      </c>
      <c r="C27" s="81">
        <f>38943+68823</f>
        <v>107766</v>
      </c>
      <c r="D27" s="82">
        <f>11790+64690</f>
        <v>76480</v>
      </c>
      <c r="E27" s="82"/>
      <c r="F27" s="83"/>
      <c r="G27" s="82"/>
      <c r="H27" s="83"/>
      <c r="I27" s="82"/>
      <c r="J27" s="8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8" customFormat="1" ht="14.25" customHeight="1" hidden="1">
      <c r="A28" s="107">
        <v>36</v>
      </c>
      <c r="B28" s="80" t="s">
        <v>10</v>
      </c>
      <c r="C28" s="81">
        <f>8500+29740-40</f>
        <v>38200</v>
      </c>
      <c r="D28" s="82">
        <f>34847+325+550+34651</f>
        <v>70373</v>
      </c>
      <c r="E28" s="84"/>
      <c r="F28" s="82"/>
      <c r="G28" s="84"/>
      <c r="H28" s="83"/>
      <c r="I28" s="84"/>
      <c r="J28" s="8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8" customFormat="1" ht="14.25" customHeight="1" hidden="1">
      <c r="A29" s="127">
        <v>37</v>
      </c>
      <c r="B29" s="80" t="s">
        <v>11</v>
      </c>
      <c r="C29" s="81">
        <f>62088+200000+120479+141419</f>
        <v>523986</v>
      </c>
      <c r="D29" s="82">
        <f>106635+17950+10300+178800</f>
        <v>313685</v>
      </c>
      <c r="E29" s="84"/>
      <c r="F29" s="82"/>
      <c r="G29" s="84"/>
      <c r="H29" s="83"/>
      <c r="I29" s="84"/>
      <c r="J29" s="8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8" customFormat="1" ht="14.25" customHeight="1" hidden="1">
      <c r="A30" s="107">
        <v>38</v>
      </c>
      <c r="B30" s="80" t="s">
        <v>20</v>
      </c>
      <c r="C30" s="81"/>
      <c r="D30" s="82"/>
      <c r="E30" s="85">
        <v>30435</v>
      </c>
      <c r="F30" s="81"/>
      <c r="G30" s="85">
        <v>30435</v>
      </c>
      <c r="H30" s="83"/>
      <c r="I30" s="85">
        <v>30435</v>
      </c>
      <c r="J30" s="8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8" customFormat="1" ht="14.25" customHeight="1" hidden="1">
      <c r="A31" s="127">
        <v>39</v>
      </c>
      <c r="B31" s="80" t="s">
        <v>12</v>
      </c>
      <c r="C31" s="81">
        <f>3612+2088+12610+16420-6970</f>
        <v>27760</v>
      </c>
      <c r="D31" s="82">
        <f>37712+960+26780</f>
        <v>65452</v>
      </c>
      <c r="E31" s="82"/>
      <c r="F31" s="83"/>
      <c r="G31" s="82"/>
      <c r="H31" s="83"/>
      <c r="I31" s="82"/>
      <c r="J31" s="8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8" customFormat="1" ht="14.25" customHeight="1" hidden="1">
      <c r="A32" s="107">
        <v>40</v>
      </c>
      <c r="B32" s="80" t="s">
        <v>16</v>
      </c>
      <c r="C32" s="81">
        <f>15043+11783</f>
        <v>26826</v>
      </c>
      <c r="D32" s="82">
        <f>1595+23643</f>
        <v>25238</v>
      </c>
      <c r="E32" s="81">
        <v>26826</v>
      </c>
      <c r="F32" s="83">
        <f>E32/C32*100</f>
        <v>100</v>
      </c>
      <c r="G32" s="81">
        <v>26826</v>
      </c>
      <c r="H32" s="83">
        <f>G32/E32*100</f>
        <v>100</v>
      </c>
      <c r="I32" s="81">
        <v>26826</v>
      </c>
      <c r="J32" s="83">
        <f>I32/G32*100</f>
        <v>100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8" customFormat="1" ht="14.25" customHeight="1" hidden="1">
      <c r="A33" s="127">
        <v>41</v>
      </c>
      <c r="B33" s="80" t="s">
        <v>13</v>
      </c>
      <c r="C33" s="81">
        <f>2300+2588+4500</f>
        <v>9388</v>
      </c>
      <c r="D33" s="82">
        <f>7000+2000+3800</f>
        <v>12800</v>
      </c>
      <c r="E33" s="81"/>
      <c r="F33" s="83">
        <f>E33/C33*100</f>
        <v>0</v>
      </c>
      <c r="G33" s="81"/>
      <c r="H33" s="83"/>
      <c r="I33" s="81"/>
      <c r="J33" s="8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8" customFormat="1" ht="14.25" customHeight="1" hidden="1">
      <c r="A34" s="107">
        <v>33</v>
      </c>
      <c r="B34" s="80" t="s">
        <v>21</v>
      </c>
      <c r="C34" s="81">
        <v>290</v>
      </c>
      <c r="D34" s="82"/>
      <c r="E34" s="81">
        <v>370556</v>
      </c>
      <c r="F34" s="83"/>
      <c r="G34" s="81">
        <v>149855</v>
      </c>
      <c r="H34" s="83">
        <f>G34/E34*100</f>
        <v>40.44058118071223</v>
      </c>
      <c r="I34" s="81">
        <v>149855</v>
      </c>
      <c r="J34" s="83">
        <f>I34/G34*100</f>
        <v>100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41" customFormat="1" ht="26.25" customHeight="1" thickBot="1">
      <c r="A35" s="122">
        <v>8</v>
      </c>
      <c r="B35" s="128" t="s">
        <v>3</v>
      </c>
      <c r="C35" s="129">
        <f>SUM(C25:C26)</f>
        <v>41627</v>
      </c>
      <c r="D35" s="129" t="e">
        <f>SUM(#REF!,#REF!,#REF!,#REF!,#REF!,D26,D25)</f>
        <v>#REF!</v>
      </c>
      <c r="E35" s="129">
        <f>SUM(E25:E26)</f>
        <v>24400</v>
      </c>
      <c r="F35" s="130">
        <f>E35/C35*100</f>
        <v>58.615802243736034</v>
      </c>
      <c r="G35" s="129">
        <f>SUM(G25:G26)</f>
        <v>31650</v>
      </c>
      <c r="H35" s="130">
        <f>G35/E35*100</f>
        <v>129.71311475409837</v>
      </c>
      <c r="I35" s="129">
        <f>SUM(I25:I26)</f>
        <v>32000</v>
      </c>
      <c r="J35" s="130">
        <f>I35/G35*100</f>
        <v>101.10584518167455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13" customFormat="1" ht="13.5" customHeight="1" hidden="1" thickTop="1">
      <c r="A36" s="24"/>
      <c r="B36" s="9"/>
      <c r="C36" s="11" t="e">
        <f>-SUM(#REF!)</f>
        <v>#REF!</v>
      </c>
      <c r="D36" s="11">
        <f>-SUM(D54)</f>
        <v>59211</v>
      </c>
      <c r="E36" s="11">
        <f>-SUM(E54)</f>
        <v>0</v>
      </c>
      <c r="F36" s="36">
        <f>-SUM(F54)</f>
        <v>0</v>
      </c>
      <c r="G36" s="11">
        <f>-SUM(G54)</f>
        <v>0</v>
      </c>
      <c r="H36" s="36">
        <f>-SUM(H54)</f>
        <v>0</v>
      </c>
      <c r="I36" s="6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24" customFormat="1" ht="13.5" customHeight="1" hidden="1">
      <c r="A37" s="21"/>
      <c r="B37" s="23"/>
      <c r="C37" s="19" t="e">
        <f>SUM(C36:C36)</f>
        <v>#REF!</v>
      </c>
      <c r="D37" s="11" t="e">
        <f>SUM(D35:D36)</f>
        <v>#REF!</v>
      </c>
      <c r="E37" s="19">
        <f>SUM(E35:E36)</f>
        <v>24400</v>
      </c>
      <c r="F37" s="37">
        <f>SUM(F35:F36)</f>
        <v>58.615802243736034</v>
      </c>
      <c r="G37" s="19">
        <f>SUM(G35:G36)</f>
        <v>31650</v>
      </c>
      <c r="H37" s="37">
        <f>SUM(H35:H36)</f>
        <v>129.71311475409837</v>
      </c>
      <c r="I37" s="6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24" customFormat="1" ht="13.5" customHeight="1" hidden="1">
      <c r="A38" s="21"/>
      <c r="B38" s="23"/>
      <c r="C38" s="19" t="e">
        <f>-SUM(#REF!)</f>
        <v>#REF!</v>
      </c>
      <c r="D38" s="11" t="e">
        <f>-SUM(#REF!)</f>
        <v>#REF!</v>
      </c>
      <c r="E38" s="19" t="e">
        <f>-SUM(#REF!)</f>
        <v>#REF!</v>
      </c>
      <c r="F38" s="37" t="e">
        <f>-SUM(#REF!)</f>
        <v>#REF!</v>
      </c>
      <c r="G38" s="19" t="e">
        <f>-SUM(#REF!)</f>
        <v>#REF!</v>
      </c>
      <c r="H38" s="19" t="e">
        <f>-SUM(#REF!)</f>
        <v>#REF!</v>
      </c>
      <c r="I38" s="6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s="21" customFormat="1" ht="13.5" customHeight="1" hidden="1">
      <c r="B39" s="23"/>
      <c r="C39" s="19" t="e">
        <f aca="true" t="shared" si="2" ref="C39:H39">SUM(C37:C38)</f>
        <v>#REF!</v>
      </c>
      <c r="D39" s="11" t="e">
        <f t="shared" si="2"/>
        <v>#REF!</v>
      </c>
      <c r="E39" s="19" t="e">
        <f t="shared" si="2"/>
        <v>#REF!</v>
      </c>
      <c r="F39" s="37" t="e">
        <f t="shared" si="2"/>
        <v>#REF!</v>
      </c>
      <c r="G39" s="19" t="e">
        <f t="shared" si="2"/>
        <v>#REF!</v>
      </c>
      <c r="H39" s="19" t="e">
        <f t="shared" si="2"/>
        <v>#REF!</v>
      </c>
      <c r="I39" s="6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21" customFormat="1" ht="13.5" customHeight="1" hidden="1">
      <c r="A40" s="26"/>
      <c r="B40" s="23"/>
      <c r="C40" s="19" t="e">
        <f>-SUM(#REF!)</f>
        <v>#REF!</v>
      </c>
      <c r="D40" s="11" t="e">
        <f>-SUM(#REF!)</f>
        <v>#REF!</v>
      </c>
      <c r="E40" s="19" t="e">
        <f>-SUM(#REF!)</f>
        <v>#REF!</v>
      </c>
      <c r="F40" s="19" t="e">
        <f>-SUM(#REF!)</f>
        <v>#REF!</v>
      </c>
      <c r="G40" s="19" t="e">
        <f>-SUM(#REF!)</f>
        <v>#REF!</v>
      </c>
      <c r="H40" s="19" t="e">
        <f>-SUM(#REF!)</f>
        <v>#REF!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21" customFormat="1" ht="13.5" customHeight="1" hidden="1">
      <c r="A41" s="26"/>
      <c r="B41" s="23"/>
      <c r="C41" s="19" t="e">
        <f>-SUM(#REF!)</f>
        <v>#REF!</v>
      </c>
      <c r="D41" s="11" t="e">
        <f>-SUM(#REF!)</f>
        <v>#REF!</v>
      </c>
      <c r="E41" s="19" t="e">
        <f>-SUM(#REF!)-#REF!</f>
        <v>#REF!</v>
      </c>
      <c r="F41" s="19" t="e">
        <f>-SUM(#REF!)-#REF!</f>
        <v>#REF!</v>
      </c>
      <c r="G41" s="19" t="e">
        <f>-SUM(#REF!)-#REF!</f>
        <v>#REF!</v>
      </c>
      <c r="H41" s="19" t="e">
        <f>-SUM(#REF!)-#REF!</f>
        <v>#REF!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26" customFormat="1" ht="13.5" customHeight="1" hidden="1">
      <c r="A42" s="6"/>
      <c r="B42" s="25"/>
      <c r="C42" s="18" t="e">
        <f>SUM(C39:C41)</f>
        <v>#REF!</v>
      </c>
      <c r="D42" s="11" t="e">
        <f>SUM(D39:D41)</f>
        <v>#REF!</v>
      </c>
      <c r="E42" s="18" t="e">
        <f>SUM(E39:E41)</f>
        <v>#REF!</v>
      </c>
      <c r="F42" s="38" t="e">
        <f>SUM(F39:F40)</f>
        <v>#REF!</v>
      </c>
      <c r="G42" s="18" t="e">
        <f>SUM(G39:G41)-G58</f>
        <v>#REF!</v>
      </c>
      <c r="H42" s="18" t="e">
        <f>SUM(H39:H41)-H58</f>
        <v>#REF!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26" customFormat="1" ht="13.5" customHeight="1">
      <c r="A43" s="72"/>
      <c r="B43" s="25"/>
      <c r="C43" s="18"/>
      <c r="D43" s="11"/>
      <c r="E43" s="18"/>
      <c r="F43" s="38"/>
      <c r="G43" s="18"/>
      <c r="H43" s="1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6" customFormat="1" ht="13.5" customHeight="1" thickBot="1">
      <c r="A44" s="72"/>
      <c r="B44" s="9"/>
      <c r="C44" s="10"/>
      <c r="D44" s="11"/>
      <c r="E44" s="11"/>
      <c r="F44" s="12"/>
      <c r="G44" s="10"/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31" customFormat="1" ht="16.5" customHeight="1">
      <c r="A45" s="102">
        <v>9</v>
      </c>
      <c r="B45" s="103" t="s">
        <v>3</v>
      </c>
      <c r="C45" s="104">
        <f>SUM(C35)</f>
        <v>41627</v>
      </c>
      <c r="D45" s="105" t="e">
        <f>SUM(D35)</f>
        <v>#REF!</v>
      </c>
      <c r="E45" s="104">
        <f>E35</f>
        <v>24400</v>
      </c>
      <c r="F45" s="106">
        <f>E45/C45*100</f>
        <v>58.615802243736034</v>
      </c>
      <c r="G45" s="104">
        <f>G35</f>
        <v>31650</v>
      </c>
      <c r="H45" s="106">
        <f>G45/E45*100</f>
        <v>129.71311475409837</v>
      </c>
      <c r="I45" s="104">
        <f>I35</f>
        <v>32000</v>
      </c>
      <c r="J45" s="106">
        <f>I45/G45*100</f>
        <v>101.10584518167455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31" customFormat="1" ht="16.5" customHeight="1" hidden="1" thickBot="1" thickTop="1">
      <c r="A46" s="107">
        <v>44</v>
      </c>
      <c r="B46" s="97" t="s">
        <v>4</v>
      </c>
      <c r="C46" s="98">
        <f>C11-C35</f>
        <v>-6857</v>
      </c>
      <c r="D46" s="99" t="e">
        <f>D11-D35</f>
        <v>#REF!</v>
      </c>
      <c r="E46" s="98">
        <f>E11-E35</f>
        <v>0</v>
      </c>
      <c r="F46" s="100">
        <f>E46/C46*100</f>
        <v>0</v>
      </c>
      <c r="G46" s="98">
        <f>G11-G35</f>
        <v>0</v>
      </c>
      <c r="H46" s="100" t="e">
        <f>G46/E46*100</f>
        <v>#DIV/0!</v>
      </c>
      <c r="I46" s="98">
        <f>I11-I35</f>
        <v>0</v>
      </c>
      <c r="J46" s="100" t="e">
        <f>I46/G46*100</f>
        <v>#DIV/0!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31" customFormat="1" ht="16.5" customHeight="1">
      <c r="A47" s="108">
        <v>10</v>
      </c>
      <c r="B47" s="94" t="s">
        <v>5</v>
      </c>
      <c r="C47" s="95">
        <f>SUM(C11)</f>
        <v>34770</v>
      </c>
      <c r="D47" s="96" t="e">
        <f>SUM(D11)</f>
        <v>#REF!</v>
      </c>
      <c r="E47" s="95">
        <f>SUM(E11)</f>
        <v>24400</v>
      </c>
      <c r="F47" s="101">
        <f>E47/C47*100</f>
        <v>70.17543859649122</v>
      </c>
      <c r="G47" s="95">
        <f>SUM(G11)</f>
        <v>31650</v>
      </c>
      <c r="H47" s="101">
        <f>G47/E47*100</f>
        <v>129.71311475409837</v>
      </c>
      <c r="I47" s="95">
        <f>SUM(I11)</f>
        <v>32000</v>
      </c>
      <c r="J47" s="101">
        <f>I47/G47*100</f>
        <v>101.10584518167455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31" customFormat="1" ht="16.5" customHeight="1" thickBot="1">
      <c r="A48" s="109">
        <v>11</v>
      </c>
      <c r="B48" s="110" t="s">
        <v>6</v>
      </c>
      <c r="C48" s="111">
        <v>6857</v>
      </c>
      <c r="D48" s="112">
        <f>SUM(D50,D54)</f>
        <v>-59211</v>
      </c>
      <c r="E48" s="111">
        <v>0</v>
      </c>
      <c r="F48" s="113">
        <f>E48/C48*100</f>
        <v>0</v>
      </c>
      <c r="G48" s="111">
        <v>0</v>
      </c>
      <c r="H48" s="113">
        <v>0</v>
      </c>
      <c r="I48" s="111">
        <v>0</v>
      </c>
      <c r="J48" s="113"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s="30" customFormat="1" ht="45">
      <c r="A49" s="114">
        <v>12</v>
      </c>
      <c r="B49" s="115" t="s">
        <v>15</v>
      </c>
      <c r="C49" s="116">
        <v>6857</v>
      </c>
      <c r="D49" s="117">
        <v>0</v>
      </c>
      <c r="E49" s="116">
        <v>0</v>
      </c>
      <c r="F49" s="118"/>
      <c r="G49" s="116">
        <v>0</v>
      </c>
      <c r="H49" s="118"/>
      <c r="I49" s="116">
        <v>0</v>
      </c>
      <c r="J49" s="11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s="44" customFormat="1" ht="18" customHeight="1">
      <c r="A50" s="119">
        <v>13</v>
      </c>
      <c r="B50" s="89" t="s">
        <v>14</v>
      </c>
      <c r="C50" s="86">
        <v>0</v>
      </c>
      <c r="D50" s="87">
        <f>SUM(D51:D53)</f>
        <v>0</v>
      </c>
      <c r="E50" s="86">
        <v>0</v>
      </c>
      <c r="F50" s="88">
        <v>0</v>
      </c>
      <c r="G50" s="86">
        <v>0</v>
      </c>
      <c r="H50" s="88">
        <v>0</v>
      </c>
      <c r="I50" s="86">
        <v>0</v>
      </c>
      <c r="J50" s="88"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16" customFormat="1" ht="18" customHeight="1">
      <c r="A51" s="120">
        <v>14</v>
      </c>
      <c r="B51" s="90" t="s">
        <v>28</v>
      </c>
      <c r="C51" s="91">
        <v>0</v>
      </c>
      <c r="D51" s="92"/>
      <c r="E51" s="91">
        <v>0</v>
      </c>
      <c r="F51" s="93">
        <v>0</v>
      </c>
      <c r="G51" s="91">
        <v>0</v>
      </c>
      <c r="H51" s="93">
        <v>0</v>
      </c>
      <c r="I51" s="91">
        <v>0</v>
      </c>
      <c r="J51" s="93"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16" customFormat="1" ht="18" customHeight="1">
      <c r="A52" s="119">
        <v>15</v>
      </c>
      <c r="B52" s="90" t="s">
        <v>29</v>
      </c>
      <c r="C52" s="91">
        <v>0</v>
      </c>
      <c r="D52" s="92"/>
      <c r="E52" s="91">
        <v>0</v>
      </c>
      <c r="F52" s="93">
        <v>0</v>
      </c>
      <c r="G52" s="91">
        <v>0</v>
      </c>
      <c r="H52" s="93">
        <v>0</v>
      </c>
      <c r="I52" s="91">
        <v>0</v>
      </c>
      <c r="J52" s="93"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s="16" customFormat="1" ht="18" customHeight="1">
      <c r="A53" s="120">
        <v>16</v>
      </c>
      <c r="B53" s="90" t="s">
        <v>30</v>
      </c>
      <c r="C53" s="91">
        <v>0</v>
      </c>
      <c r="D53" s="92"/>
      <c r="E53" s="91">
        <v>0</v>
      </c>
      <c r="F53" s="93">
        <v>0</v>
      </c>
      <c r="G53" s="91">
        <v>0</v>
      </c>
      <c r="H53" s="93">
        <v>0</v>
      </c>
      <c r="I53" s="91">
        <v>0</v>
      </c>
      <c r="J53" s="93"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44" customFormat="1" ht="18" customHeight="1">
      <c r="A54" s="119">
        <v>17</v>
      </c>
      <c r="B54" s="89" t="s">
        <v>23</v>
      </c>
      <c r="C54" s="86">
        <v>0</v>
      </c>
      <c r="D54" s="87">
        <f>-SUM(D55:D58)</f>
        <v>-59211</v>
      </c>
      <c r="E54" s="86">
        <v>0</v>
      </c>
      <c r="F54" s="88">
        <v>0</v>
      </c>
      <c r="G54" s="86">
        <v>0</v>
      </c>
      <c r="H54" s="88">
        <v>0</v>
      </c>
      <c r="I54" s="86">
        <v>0</v>
      </c>
      <c r="J54" s="88"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10" ht="18" customHeight="1">
      <c r="A55" s="119">
        <v>18</v>
      </c>
      <c r="B55" s="90" t="s">
        <v>31</v>
      </c>
      <c r="C55" s="91">
        <v>0</v>
      </c>
      <c r="D55" s="92">
        <f>45111</f>
        <v>45111</v>
      </c>
      <c r="E55" s="91">
        <v>0</v>
      </c>
      <c r="F55" s="83">
        <v>0</v>
      </c>
      <c r="G55" s="91">
        <v>0</v>
      </c>
      <c r="H55" s="83">
        <v>0</v>
      </c>
      <c r="I55" s="91">
        <v>0</v>
      </c>
      <c r="J55" s="83">
        <v>0</v>
      </c>
    </row>
    <row r="56" spans="1:10" ht="18" customHeight="1">
      <c r="A56" s="121">
        <v>19</v>
      </c>
      <c r="B56" s="90" t="s">
        <v>32</v>
      </c>
      <c r="C56" s="91">
        <v>0</v>
      </c>
      <c r="D56" s="92">
        <v>14100</v>
      </c>
      <c r="E56" s="91">
        <v>0</v>
      </c>
      <c r="F56" s="83">
        <v>0</v>
      </c>
      <c r="G56" s="91">
        <v>0</v>
      </c>
      <c r="H56" s="83">
        <v>0</v>
      </c>
      <c r="I56" s="91">
        <v>0</v>
      </c>
      <c r="J56" s="83">
        <v>0</v>
      </c>
    </row>
    <row r="57" spans="1:10" ht="18" customHeight="1">
      <c r="A57" s="121">
        <v>20</v>
      </c>
      <c r="B57" s="90" t="s">
        <v>33</v>
      </c>
      <c r="C57" s="91">
        <v>0</v>
      </c>
      <c r="D57" s="92"/>
      <c r="E57" s="91">
        <v>0</v>
      </c>
      <c r="F57" s="83">
        <v>0</v>
      </c>
      <c r="G57" s="91">
        <v>0</v>
      </c>
      <c r="H57" s="83">
        <v>0</v>
      </c>
      <c r="I57" s="91">
        <v>0</v>
      </c>
      <c r="J57" s="83">
        <v>0</v>
      </c>
    </row>
    <row r="58" spans="1:10" ht="18" customHeight="1" thickBot="1">
      <c r="A58" s="122">
        <v>21</v>
      </c>
      <c r="B58" s="123" t="s">
        <v>34</v>
      </c>
      <c r="C58" s="124">
        <v>0</v>
      </c>
      <c r="D58" s="125"/>
      <c r="E58" s="124">
        <v>0</v>
      </c>
      <c r="F58" s="126">
        <v>0</v>
      </c>
      <c r="G58" s="124">
        <v>0</v>
      </c>
      <c r="H58" s="126">
        <v>0</v>
      </c>
      <c r="I58" s="124">
        <v>0</v>
      </c>
      <c r="J58" s="126">
        <v>0</v>
      </c>
    </row>
    <row r="59" spans="3:8" ht="18" customHeight="1">
      <c r="C59" s="2"/>
      <c r="D59" s="2"/>
      <c r="E59" s="2"/>
      <c r="F59" s="2"/>
      <c r="G59" s="2"/>
      <c r="H59" s="2"/>
    </row>
    <row r="60" spans="1:23" s="43" customFormat="1" ht="12.75" hidden="1">
      <c r="A60" s="2"/>
      <c r="C60" s="42" t="e">
        <f>SUM(#REF!,#REF!)</f>
        <v>#REF!</v>
      </c>
      <c r="D60" s="61" t="e">
        <f>SUM(D11,D49:D50)</f>
        <v>#REF!</v>
      </c>
      <c r="E60" s="42">
        <f>SUM(E11,E49:E50)</f>
        <v>24400</v>
      </c>
      <c r="F60" s="42"/>
      <c r="G60" s="42">
        <f>SUM(G11,G49:G50)</f>
        <v>31650</v>
      </c>
      <c r="H60" s="4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s="43" customFormat="1" ht="12.75" hidden="1">
      <c r="A61" s="45"/>
      <c r="C61" s="42" t="e">
        <f>#REF!-#REF!</f>
        <v>#REF!</v>
      </c>
      <c r="D61" s="61" t="e">
        <f>D35-D54</f>
        <v>#REF!</v>
      </c>
      <c r="E61" s="42">
        <f>E35-E54</f>
        <v>24400</v>
      </c>
      <c r="F61" s="42"/>
      <c r="G61" s="42">
        <f>G35-G54</f>
        <v>31650</v>
      </c>
      <c r="H61" s="4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8" ht="12.75" hidden="1">
      <c r="A62" s="48"/>
      <c r="F62" s="39"/>
      <c r="H62" s="39"/>
    </row>
    <row r="63" spans="1:23" s="45" customFormat="1" ht="12.75" hidden="1">
      <c r="A63" s="4"/>
      <c r="C63" s="46">
        <f>521333</f>
        <v>521333</v>
      </c>
      <c r="D63" s="61">
        <f>521333</f>
        <v>521333</v>
      </c>
      <c r="E63" s="46">
        <v>82500</v>
      </c>
      <c r="F63" s="47"/>
      <c r="G63" s="46">
        <v>0</v>
      </c>
      <c r="H63" s="4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s="48" customFormat="1" ht="12.75" hidden="1">
      <c r="A64" s="53"/>
      <c r="C64" s="49">
        <f>131496</f>
        <v>131496</v>
      </c>
      <c r="D64" s="61">
        <f>131496</f>
        <v>131496</v>
      </c>
      <c r="E64" s="49">
        <v>120042</v>
      </c>
      <c r="F64" s="50"/>
      <c r="G64" s="49">
        <f>120828+389250</f>
        <v>510078</v>
      </c>
      <c r="H64" s="5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3:23" s="4" customFormat="1" ht="12.75" hidden="1">
      <c r="C65" s="51"/>
      <c r="D65" s="61"/>
      <c r="E65" s="51"/>
      <c r="F65" s="52"/>
      <c r="G65" s="51"/>
      <c r="H65" s="5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s="53" customFormat="1" ht="12.75" hidden="1">
      <c r="A66" s="56"/>
      <c r="C66" s="54">
        <v>0</v>
      </c>
      <c r="D66" s="63">
        <v>0</v>
      </c>
      <c r="E66" s="54">
        <v>0</v>
      </c>
      <c r="F66" s="55"/>
      <c r="G66" s="54">
        <f>338283-40940</f>
        <v>297343</v>
      </c>
      <c r="H66" s="5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3:23" s="4" customFormat="1" ht="12.75" hidden="1">
      <c r="C67" s="51"/>
      <c r="D67" s="61"/>
      <c r="E67" s="51"/>
      <c r="F67" s="52"/>
      <c r="G67" s="51"/>
      <c r="H67" s="5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s="56" customFormat="1" ht="12.75" hidden="1">
      <c r="A68" s="4"/>
      <c r="C68" s="57">
        <v>0</v>
      </c>
      <c r="D68" s="64">
        <v>0</v>
      </c>
      <c r="E68" s="57">
        <v>0</v>
      </c>
      <c r="F68" s="58"/>
      <c r="G68" s="57">
        <v>0</v>
      </c>
      <c r="H68" s="5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3:23" s="4" customFormat="1" ht="12.75" hidden="1">
      <c r="C69" s="51"/>
      <c r="D69" s="61"/>
      <c r="E69" s="51"/>
      <c r="F69" s="52"/>
      <c r="G69" s="51">
        <f>SUM(G68,G66)</f>
        <v>297343</v>
      </c>
      <c r="H69" s="5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s="4" customFormat="1" ht="12.75" hidden="1">
      <c r="A70" s="2"/>
      <c r="C70" s="51"/>
      <c r="D70" s="61"/>
      <c r="E70" s="51"/>
      <c r="F70" s="52"/>
      <c r="G70" s="51"/>
      <c r="H70" s="5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s="4" customFormat="1" ht="12.75" hidden="1">
      <c r="A71" s="71"/>
      <c r="C71" s="51"/>
      <c r="D71" s="61"/>
      <c r="E71" s="51"/>
      <c r="F71" s="52"/>
      <c r="G71" s="51"/>
      <c r="H71" s="5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8" ht="12.75" hidden="1">
      <c r="A72" s="69"/>
      <c r="G72" s="51">
        <f>SUM(G58)</f>
        <v>0</v>
      </c>
      <c r="H72" s="52"/>
    </row>
    <row r="73" spans="2:8" ht="15.75">
      <c r="B73" s="136" t="s">
        <v>61</v>
      </c>
      <c r="C73" s="71"/>
      <c r="D73" s="68" t="e">
        <f>#REF!+#REF!+#REF!</f>
        <v>#REF!</v>
      </c>
      <c r="E73" s="68"/>
      <c r="F73" s="14"/>
      <c r="G73" s="40"/>
      <c r="H73" s="14"/>
    </row>
    <row r="74" spans="2:8" ht="15.75">
      <c r="B74" s="136"/>
      <c r="C74" s="69"/>
      <c r="D74" s="68" t="e">
        <f>D45-D54</f>
        <v>#REF!</v>
      </c>
      <c r="H74" s="66"/>
    </row>
    <row r="75" spans="2:8" ht="12.75">
      <c r="B75" s="69"/>
      <c r="C75" s="68"/>
      <c r="D75" s="68"/>
      <c r="E75" s="68"/>
      <c r="F75" s="70"/>
      <c r="G75" s="68"/>
      <c r="H75" s="66"/>
    </row>
    <row r="76" spans="2:8" ht="15.75">
      <c r="B76" s="138" t="s">
        <v>62</v>
      </c>
      <c r="C76" s="68"/>
      <c r="D76" s="68"/>
      <c r="E76" s="68">
        <f>E47+E50</f>
        <v>24400</v>
      </c>
      <c r="F76" s="68"/>
      <c r="G76" s="137" t="s">
        <v>37</v>
      </c>
      <c r="H76" s="136"/>
    </row>
    <row r="77" spans="2:8" ht="15.75">
      <c r="B77" s="138" t="s">
        <v>36</v>
      </c>
      <c r="E77" s="68">
        <f>E45-E54</f>
        <v>24400</v>
      </c>
      <c r="F77" s="68"/>
      <c r="G77" s="137" t="s">
        <v>35</v>
      </c>
      <c r="H77" s="136"/>
    </row>
    <row r="78" spans="2:8" ht="12.75">
      <c r="B78" s="65"/>
      <c r="E78" s="68"/>
      <c r="F78" s="68"/>
      <c r="G78" s="68" t="e">
        <f>#REF!-#REF!</f>
        <v>#REF!</v>
      </c>
      <c r="H78" s="66"/>
    </row>
    <row r="79" spans="2:8" ht="12.75">
      <c r="B79" s="65"/>
      <c r="E79" s="68"/>
      <c r="F79" s="70"/>
      <c r="G79" s="68"/>
      <c r="H79" s="66"/>
    </row>
    <row r="80" spans="5:8" ht="12.75">
      <c r="E80" s="68"/>
      <c r="F80" s="70"/>
      <c r="G80" s="68"/>
      <c r="H80" s="66"/>
    </row>
    <row r="81" spans="5:7" ht="12.75">
      <c r="E81" s="68"/>
      <c r="F81" s="70"/>
      <c r="G81" s="68"/>
    </row>
    <row r="82" spans="2:7" ht="15.75">
      <c r="B82" s="144" t="s">
        <v>39</v>
      </c>
      <c r="E82" s="68"/>
      <c r="F82" s="70"/>
      <c r="G82" s="68"/>
    </row>
    <row r="83" spans="2:7" ht="15.75">
      <c r="B83" s="145"/>
      <c r="E83" s="68"/>
      <c r="F83" s="70"/>
      <c r="G83" s="68"/>
    </row>
    <row r="84" ht="15.75">
      <c r="B84" s="145" t="s">
        <v>50</v>
      </c>
    </row>
    <row r="85" spans="2:4" ht="15.75">
      <c r="B85" s="145"/>
      <c r="D85" s="143"/>
    </row>
    <row r="86" spans="2:4" ht="15.75">
      <c r="B86" s="146" t="s">
        <v>58</v>
      </c>
      <c r="D86" s="143"/>
    </row>
    <row r="87" ht="15.75">
      <c r="B87" s="145"/>
    </row>
    <row r="88" ht="15.75">
      <c r="B88" s="145"/>
    </row>
    <row r="89" ht="15.75">
      <c r="B89" s="145"/>
    </row>
    <row r="90" ht="15.75">
      <c r="B90" s="136" t="s">
        <v>40</v>
      </c>
    </row>
    <row r="91" ht="15.75">
      <c r="B91" s="136"/>
    </row>
    <row r="92" ht="15.75">
      <c r="B92" s="147" t="s">
        <v>41</v>
      </c>
    </row>
    <row r="93" ht="15.75">
      <c r="B93" s="148" t="s">
        <v>57</v>
      </c>
    </row>
    <row r="94" ht="15.75">
      <c r="B94" s="148" t="s">
        <v>42</v>
      </c>
    </row>
    <row r="95" ht="15.75">
      <c r="B95" s="148" t="s">
        <v>43</v>
      </c>
    </row>
    <row r="96" ht="15.75">
      <c r="B96" s="149" t="s">
        <v>51</v>
      </c>
    </row>
    <row r="97" ht="15.75">
      <c r="B97" s="136"/>
    </row>
    <row r="98" ht="15.75">
      <c r="B98" s="147" t="s">
        <v>44</v>
      </c>
    </row>
    <row r="99" ht="15.75">
      <c r="B99" s="148" t="s">
        <v>45</v>
      </c>
    </row>
    <row r="100" ht="15.75">
      <c r="B100" s="148" t="s">
        <v>49</v>
      </c>
    </row>
    <row r="101" ht="15.75">
      <c r="B101" s="148" t="s">
        <v>46</v>
      </c>
    </row>
    <row r="102" ht="15.75">
      <c r="B102" s="136" t="s">
        <v>47</v>
      </c>
    </row>
    <row r="104" ht="15.75">
      <c r="B104" s="145" t="s">
        <v>55</v>
      </c>
    </row>
    <row r="105" ht="15.75">
      <c r="B105" s="145" t="s">
        <v>56</v>
      </c>
    </row>
  </sheetData>
  <sheetProtection/>
  <mergeCells count="21">
    <mergeCell ref="F22:F24"/>
    <mergeCell ref="H4:H6"/>
    <mergeCell ref="J4:J6"/>
    <mergeCell ref="I22:I24"/>
    <mergeCell ref="J22:J24"/>
    <mergeCell ref="D21:D24"/>
    <mergeCell ref="F4:F6"/>
    <mergeCell ref="G4:G6"/>
    <mergeCell ref="G22:G24"/>
    <mergeCell ref="H22:H24"/>
    <mergeCell ref="E22:E24"/>
    <mergeCell ref="E4:E6"/>
    <mergeCell ref="B3:B6"/>
    <mergeCell ref="I4:I6"/>
    <mergeCell ref="A3:A6"/>
    <mergeCell ref="A21:A24"/>
    <mergeCell ref="B21:B24"/>
    <mergeCell ref="C21:C24"/>
    <mergeCell ref="E21:H21"/>
    <mergeCell ref="C3:C6"/>
    <mergeCell ref="D3:D6"/>
  </mergeCells>
  <printOptions/>
  <pageMargins left="0.3937007874015748" right="0.1968503937007874" top="0.1968503937007874" bottom="0" header="0" footer="0.3937007874015748"/>
  <pageSetup firstPageNumber="9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tajemnik</cp:lastModifiedBy>
  <cp:lastPrinted>2022-03-03T07:10:07Z</cp:lastPrinted>
  <dcterms:created xsi:type="dcterms:W3CDTF">2007-01-30T08:08:06Z</dcterms:created>
  <dcterms:modified xsi:type="dcterms:W3CDTF">2022-03-03T07:12:30Z</dcterms:modified>
  <cp:category/>
  <cp:version/>
  <cp:contentType/>
  <cp:contentStatus/>
</cp:coreProperties>
</file>